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18195" windowHeight="112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9" i="1" l="1"/>
  <c r="F56" i="1" l="1"/>
  <c r="G45" i="1"/>
  <c r="F50" i="1"/>
  <c r="F47" i="1"/>
  <c r="F46" i="1"/>
  <c r="F43" i="1"/>
  <c r="F42" i="1"/>
  <c r="F41" i="1"/>
  <c r="F37" i="1"/>
  <c r="F30" i="1"/>
  <c r="F31" i="1"/>
  <c r="F26" i="1" l="1"/>
  <c r="F27" i="1"/>
  <c r="F25" i="1"/>
  <c r="F21" i="1"/>
  <c r="F20" i="1"/>
  <c r="F55" i="1" l="1"/>
  <c r="F48" i="1"/>
  <c r="D58" i="1" l="1"/>
  <c r="C58" i="1"/>
  <c r="F40" i="1"/>
  <c r="F34" i="1"/>
  <c r="G33" i="1" s="1"/>
  <c r="F54" i="1" l="1"/>
  <c r="F13" i="1"/>
  <c r="F12" i="1"/>
  <c r="F53" i="1" l="1"/>
  <c r="F24" i="1"/>
  <c r="F17" i="1"/>
  <c r="F16" i="1"/>
  <c r="F11" i="1"/>
  <c r="F10" i="1"/>
  <c r="F57" i="1" l="1"/>
  <c r="G52" i="1" s="1"/>
  <c r="F51" i="1"/>
  <c r="F44" i="1"/>
  <c r="G39" i="1" s="1"/>
  <c r="F38" i="1"/>
  <c r="G36" i="1" s="1"/>
  <c r="F35" i="1"/>
  <c r="F32" i="1"/>
  <c r="G29" i="1" s="1"/>
  <c r="F28" i="1"/>
  <c r="G23" i="1" s="1"/>
  <c r="F22" i="1"/>
  <c r="G19" i="1" s="1"/>
  <c r="F18" i="1" l="1"/>
  <c r="G15" i="1" s="1"/>
  <c r="F14" i="1"/>
  <c r="G9" i="1" s="1"/>
  <c r="H8" i="1" l="1"/>
</calcChain>
</file>

<file path=xl/sharedStrings.xml><?xml version="1.0" encoding="utf-8"?>
<sst xmlns="http://schemas.openxmlformats.org/spreadsheetml/2006/main" count="228" uniqueCount="78">
  <si>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</si>
  <si>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</si>
  <si>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</si>
  <si>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</si>
  <si>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</si>
  <si>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</si>
  <si>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</si>
  <si>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</si>
  <si>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</si>
  <si>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</si>
  <si>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</si>
  <si>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Создание условий для эффективной деятельности администрации округа, выполнение переданных полномочий - показатели</t>
  </si>
  <si>
    <t xml:space="preserve">Защиты населения и территории от чрезвычайных ситуаций, обеспечение пожарной
 безопасности - показатели
</t>
  </si>
  <si>
    <t>Сокращение времени направления экстренных оперативных служб по вызовам (сообщениям о происшествиях) от населения к месту происшествия, процент</t>
  </si>
  <si>
    <t xml:space="preserve">Повышение качества  предоставления государственных и муниципальных услуг, 
транспортных услуг, поддержка  предпринимательства - показатели
</t>
  </si>
  <si>
    <t xml:space="preserve">Количество оказанных государственных и муниципальных услуг, услуг  </t>
  </si>
  <si>
    <t>Развитие кадрового потенциала, переподготовка и повышение квалификации персонала, человек</t>
  </si>
  <si>
    <t>Меры социальной поддержки граждан - показатели</t>
  </si>
  <si>
    <t>Выплата пенсий бывшим работникам, процент</t>
  </si>
  <si>
    <t>Приобретение жилых помещений для детей –сирот и детей, остав-шихся без попечения родителей, лицам из их числа, квартир</t>
  </si>
  <si>
    <t>Ремонт, строительство и реконструкция дорог местного значения, км.</t>
  </si>
  <si>
    <t>Организация благоустройства округа, охрана окружающей среды - показатели</t>
  </si>
  <si>
    <t>Создание условий для участия граждан в культурной жизни, сохранение культурного наследия - показатели</t>
  </si>
  <si>
    <t>Число участников клубных формирований культурно-досуговых учреждений, человек</t>
  </si>
  <si>
    <t>Количество посещений  общедоступных (публичных) библиотек, тыс.человек</t>
  </si>
  <si>
    <t>Создание условий для вовлечения населения для занятия спортом - показатели</t>
  </si>
  <si>
    <t>Количество проведенных спортивных мероприятий, единиц</t>
  </si>
  <si>
    <t>Укрепление общественного порядка и общественной безопасности - показатели</t>
  </si>
  <si>
    <t>Заключение договоров по обеспечению безопасности дорожного движения, штук</t>
  </si>
  <si>
    <t>Численность трудоустроенных несовершеннолетних граждан в возрасте от 14 до 18 лет, человек</t>
  </si>
  <si>
    <t>Улучшение жилищных условий молодых семей Жуковского муниципального округа, улучшение демографической ситуации в муниципальном округе, процент</t>
  </si>
  <si>
    <t xml:space="preserve">Обеспечение эффективного выполнения полномочий в области  жилищно-коммунального и  
дорожного хозяйства - показатели
</t>
  </si>
  <si>
    <t>Доля детей, охваченных  дополнительными общеобразовательными предпрофессиональными программами в области искусств, в общей численности  обучающихся в школе искусств, процент</t>
  </si>
  <si>
    <t>Количество культурно-массовых мероприятий, проводимых муниципальными культурно-досуговыми учреждениями Жуковского муниципального округа, мероприятий</t>
  </si>
  <si>
    <t>Эффективность использования существующих объектов спорта, процент</t>
  </si>
  <si>
    <t>Своевременная и качественная подготовка документов и материалов, проведение мероприятий с участием главы администрации Жуковского муниципального округа, 
да (1)/нет (0)</t>
  </si>
  <si>
    <t>Численность населения активно занимающихся физической культурой и спортом, процент</t>
  </si>
  <si>
    <t>Доля населения, выполнившего нормативы испытаний (тестов) ВФСК "Готов к труду и обороне" (ГТО), на знаки отличия в общей численности населения, принявшего участие в выполнении нормативов испытаний (тестов) ВФСК "Готов к труду и обороне" (ГТО), процент</t>
  </si>
  <si>
    <t>Доля реализованных до конца текущего финансового года проектов инициативного бюджетирования, предусмотренных соглашениями</t>
  </si>
  <si>
    <t>Совершенствование системы профилактики правонарушений и усиление борьбы с преступностью, штук</t>
  </si>
  <si>
    <t>Справочно: Всего бюджетные ассигнования на реализацию муниципальной программы (рублей)</t>
  </si>
  <si>
    <t>Представление населению Жуковского муниципального округа возможности вызова всех оперативных служб по единому номеру «112» по средствам мобильной связи, процент</t>
  </si>
  <si>
    <t>Выплата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ипотекой, сертификат</t>
  </si>
  <si>
    <t>Приобретение специальной техники, единиц</t>
  </si>
  <si>
    <t>Установка и ремонт светильников (обновление и переход на энергосбережение), штук</t>
  </si>
  <si>
    <t>Выполнение плана мероприятий по работе с семьей, детьми и молодежью, процент</t>
  </si>
  <si>
    <t xml:space="preserve">Оценка эффективности муниципальной программы 
 "Обеспечение реализации полномочий Жуковского муниципального округа Брянской области
за 2025 год </t>
  </si>
  <si>
    <t>Комментарии, пояснения</t>
  </si>
  <si>
    <t>Исполнение муниципальными учреждениями, функции и полномочия учредителя которых осуществляет администрация Жуковского муниципального округа муниципальных заданий на оказание муниципальных  услуг (выполнение работ), да (1)/нет (0)</t>
  </si>
  <si>
    <r>
      <t>≥</t>
    </r>
    <r>
      <rPr>
        <sz val="12"/>
        <color theme="1"/>
        <rFont val="Times New Roman"/>
        <family val="1"/>
        <charset val="204"/>
      </rPr>
      <t>3</t>
    </r>
  </si>
  <si>
    <t>Исполнение составило 94,3%, сложилась экономия за счет вакантных должностей</t>
  </si>
  <si>
    <t>Количество перевезенных пассажиров, тыс.чел.</t>
  </si>
  <si>
    <t>≥152,0</t>
  </si>
  <si>
    <t>≥13 300</t>
  </si>
  <si>
    <t>Исполнение составило 94,3%, сложилась экономия по пассажирским перевозкам</t>
  </si>
  <si>
    <r>
      <t>≥</t>
    </r>
    <r>
      <rPr>
        <sz val="11"/>
        <color theme="1"/>
        <rFont val="Times New Roman"/>
        <family val="1"/>
        <charset val="204"/>
      </rPr>
      <t>2</t>
    </r>
  </si>
  <si>
    <r>
      <t>≥</t>
    </r>
    <r>
      <rPr>
        <sz val="11"/>
        <color theme="1"/>
        <rFont val="Times New Roman"/>
        <family val="1"/>
        <charset val="204"/>
      </rPr>
      <t>1</t>
    </r>
  </si>
  <si>
    <t>≥11</t>
  </si>
  <si>
    <t>≥5</t>
  </si>
  <si>
    <t>≥3</t>
  </si>
  <si>
    <t>Исполнение составило 92,8%, низкий процент исполнения обусловлен несостявшимися торгами  на разработку проектной документации и экспертизы по реконструкции локальных очистных сооружений</t>
  </si>
  <si>
    <t>Региональный проект "Модернизация коммунальной инфраструктуры (Брянская область)" - показатели</t>
  </si>
  <si>
    <t>Строительство, реконструкция объектов тепло-водоснабжения и водоотведения на территории округа, единиц</t>
  </si>
  <si>
    <t>≥500</t>
  </si>
  <si>
    <t>Исполнение составило 91,1%, низкий процент исполнения обусловлен оплатой по факту выполненных работ, расходы, запланированные на разработку проектной документации и проведение инженерных изысканий для строительства сухой снегосвалки не производились в связи с несостоявшимися торгами</t>
  </si>
  <si>
    <t>≥2800</t>
  </si>
  <si>
    <t>≥4300</t>
  </si>
  <si>
    <t>≥248,0</t>
  </si>
  <si>
    <t>≥58,0</t>
  </si>
  <si>
    <t>≥59</t>
  </si>
  <si>
    <t>≥52,5</t>
  </si>
  <si>
    <t>Обеспечение жильем тренеров,тренеров-преподавателей учреждений физической культуры и спорта, квартир</t>
  </si>
  <si>
    <t>≥38</t>
  </si>
  <si>
    <t>Эффективность муниципальной программы выше плановой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</si>
  <si>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"Обеспечение реализации полномочий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>(ответственный исполнитель: Администрации Жуковского муниципального округа Брянской области)
оцениваемых показателей: 29
достигнутых показателей: 25 
невыполненных показателей: 4</t>
    </r>
  </si>
  <si>
    <t>Отсутствие выдачи сертификатов</t>
  </si>
  <si>
    <t>Исполнение составило 21,5%, низкий процент исполнения обусловлен отсутствием выдачи сертификатов, а также расходованием средств на приобретение жилья детям-сиротам не в полном объеме из-за несостоявшихся торгов.</t>
  </si>
  <si>
    <t>по объекту реконструкция сетей холодного водоснабжения, ул. Сельская, г. Жуковка  в 2025 году внесены изменения в контракт в связи с перераспределению бюджетных средств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</si>
</sst>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8"/>
  <sheetViews>
    <sheetView tabSelected="1" topLeftCell="A10" workbookViewId="0">
      <selection activeCell="E21" sqref="E21"/>
    </sheetView>
  </sheetViews>
  <sheetFormatPr defaultRowHeight="15" x14ac:dyDescent="0.25"/>
  <cols>
    <col min="1" max="1" width="7.5703125" customWidth="1"/>
    <col min="2" max="2" width="44.7109375" customWidth="1"/>
    <col min="3" max="3" width="15.42578125" customWidth="1"/>
    <col min="4" max="4" width="16.5703125" customWidth="1"/>
    <col min="5" max="5" width="37.7109375" customWidth="1"/>
    <col min="6" max="6" width="13.5703125" customWidth="1"/>
    <col min="7" max="7" width="15.7109375" customWidth="1"/>
    <col min="8" max="8" width="14.42578125" customWidth="1"/>
    <col min="9" max="9" width="17.85546875" customWidth="1"/>
  </cols>
  <sheetData>
    <row r="3" spans="1:9" ht="49.5" customHeight="1" x14ac:dyDescent="0.25">
      <c r="A3" s="46" t="s">
        <v>46</v>
      </c>
      <c r="B3" s="46"/>
      <c r="C3" s="46"/>
      <c r="D3" s="46"/>
      <c r="E3" s="46"/>
      <c r="F3" s="46"/>
      <c r="G3" s="46"/>
      <c r="H3" s="46"/>
      <c r="I3" s="46"/>
    </row>
    <row r="6" spans="1:9" ht="42" customHeight="1" x14ac:dyDescent="0.25">
      <c r="A6" s="47" t="s">
        <v>7</v>
      </c>
      <c r="B6" s="44" t="s">
        <v>0</v>
      </c>
      <c r="C6" s="44" t="s">
        <v>1</v>
      </c>
      <c r="D6" s="44"/>
      <c r="E6" s="57" t="s">
        <v>47</v>
      </c>
      <c r="F6" s="44" t="s">
        <v>4</v>
      </c>
      <c r="G6" s="44" t="s">
        <v>8</v>
      </c>
      <c r="H6" s="44" t="s">
        <v>5</v>
      </c>
      <c r="I6" s="44" t="s">
        <v>6</v>
      </c>
    </row>
    <row r="7" spans="1:9" ht="57.75" customHeight="1" x14ac:dyDescent="0.25">
      <c r="A7" s="45"/>
      <c r="B7" s="45"/>
      <c r="C7" s="1" t="s">
        <v>2</v>
      </c>
      <c r="D7" s="1" t="s">
        <v>3</v>
      </c>
      <c r="E7" s="58"/>
      <c r="F7" s="45"/>
      <c r="G7" s="45"/>
      <c r="H7" s="45"/>
      <c r="I7" s="45"/>
    </row>
    <row r="8" spans="1:9" ht="78" customHeight="1" x14ac:dyDescent="0.25">
      <c r="A8" s="42" t="s">
        <v>74</v>
      </c>
      <c r="B8" s="66"/>
      <c r="C8" s="66"/>
      <c r="D8" s="66"/>
      <c r="E8" s="66"/>
      <c r="F8" s="66"/>
      <c r="G8" s="43"/>
      <c r="H8" s="7">
        <f>(G9+G15+G19+G23+G29+G33+G36+G39+G45+G52)/10</f>
        <v>1.2989011966720787</v>
      </c>
      <c r="I8" s="40" t="s">
        <v>73</v>
      </c>
    </row>
    <row r="9" spans="1:9" ht="41.25" customHeight="1" x14ac:dyDescent="0.25">
      <c r="A9" s="59" t="s">
        <v>11</v>
      </c>
      <c r="B9" s="67"/>
      <c r="C9" s="68"/>
      <c r="D9" s="67"/>
      <c r="E9" s="67"/>
      <c r="F9" s="60"/>
      <c r="G9" s="6">
        <f>(F10+F11+F13+F12)/4/F14</f>
        <v>1.0603241012061058</v>
      </c>
      <c r="H9" s="1" t="s">
        <v>10</v>
      </c>
      <c r="I9" s="1" t="s">
        <v>10</v>
      </c>
    </row>
    <row r="10" spans="1:9" ht="75" x14ac:dyDescent="0.25">
      <c r="A10" s="1">
        <v>1</v>
      </c>
      <c r="B10" s="23" t="s">
        <v>35</v>
      </c>
      <c r="C10" s="29">
        <v>1</v>
      </c>
      <c r="D10" s="27">
        <v>1</v>
      </c>
      <c r="E10" s="22"/>
      <c r="F10" s="6">
        <f>D10/C10</f>
        <v>1</v>
      </c>
      <c r="G10" s="1" t="s">
        <v>10</v>
      </c>
      <c r="H10" s="1" t="s">
        <v>10</v>
      </c>
      <c r="I10" s="1" t="s">
        <v>10</v>
      </c>
    </row>
    <row r="11" spans="1:9" ht="90" x14ac:dyDescent="0.25">
      <c r="A11" s="9">
        <v>2</v>
      </c>
      <c r="B11" s="26" t="s">
        <v>48</v>
      </c>
      <c r="C11" s="29">
        <v>1</v>
      </c>
      <c r="D11" s="27">
        <v>1</v>
      </c>
      <c r="E11" s="22"/>
      <c r="F11" s="6">
        <f t="shared" ref="F11:F12" si="0">D11/C11</f>
        <v>1</v>
      </c>
      <c r="G11" s="9" t="s">
        <v>10</v>
      </c>
      <c r="H11" s="9" t="s">
        <v>10</v>
      </c>
      <c r="I11" s="9" t="s">
        <v>10</v>
      </c>
    </row>
    <row r="12" spans="1:9" ht="60" x14ac:dyDescent="0.25">
      <c r="A12" s="17">
        <v>3</v>
      </c>
      <c r="B12" s="26" t="s">
        <v>38</v>
      </c>
      <c r="C12" s="29">
        <v>100</v>
      </c>
      <c r="D12" s="27">
        <v>100</v>
      </c>
      <c r="E12" s="22"/>
      <c r="F12" s="6">
        <f t="shared" si="0"/>
        <v>1</v>
      </c>
      <c r="G12" s="17" t="s">
        <v>10</v>
      </c>
      <c r="H12" s="17" t="s">
        <v>10</v>
      </c>
      <c r="I12" s="17" t="s">
        <v>10</v>
      </c>
    </row>
    <row r="13" spans="1:9" ht="45" x14ac:dyDescent="0.25">
      <c r="A13" s="1">
        <v>4</v>
      </c>
      <c r="B13" s="26" t="s">
        <v>16</v>
      </c>
      <c r="C13" s="24" t="s">
        <v>49</v>
      </c>
      <c r="D13" s="27">
        <v>3</v>
      </c>
      <c r="E13" s="22"/>
      <c r="F13" s="6">
        <f>D13/3</f>
        <v>1</v>
      </c>
      <c r="G13" s="1" t="s">
        <v>10</v>
      </c>
      <c r="H13" s="1" t="s">
        <v>10</v>
      </c>
      <c r="I13" s="1" t="s">
        <v>10</v>
      </c>
    </row>
    <row r="14" spans="1:9" ht="52.5" customHeight="1" x14ac:dyDescent="0.25">
      <c r="A14" s="48" t="s">
        <v>9</v>
      </c>
      <c r="B14" s="69"/>
      <c r="C14" s="28">
        <v>93839005.730000004</v>
      </c>
      <c r="D14" s="8">
        <v>88500304.409999996</v>
      </c>
      <c r="E14" s="30" t="s">
        <v>50</v>
      </c>
      <c r="F14" s="6">
        <f>D14/C14</f>
        <v>0.94310786566344396</v>
      </c>
      <c r="G14" s="9" t="s">
        <v>10</v>
      </c>
      <c r="H14" s="9" t="s">
        <v>10</v>
      </c>
      <c r="I14" s="9" t="s">
        <v>10</v>
      </c>
    </row>
    <row r="15" spans="1:9" ht="30" customHeight="1" x14ac:dyDescent="0.25">
      <c r="A15" s="52" t="s">
        <v>12</v>
      </c>
      <c r="B15" s="70"/>
      <c r="C15" s="70"/>
      <c r="D15" s="70"/>
      <c r="E15" s="70"/>
      <c r="F15" s="71"/>
      <c r="G15" s="6">
        <f>(F16+F17)/2/F18</f>
        <v>1.0176201584861388</v>
      </c>
      <c r="H15" s="9" t="s">
        <v>10</v>
      </c>
      <c r="I15" s="9" t="s">
        <v>10</v>
      </c>
    </row>
    <row r="16" spans="1:9" ht="60" x14ac:dyDescent="0.25">
      <c r="A16" s="1">
        <v>5</v>
      </c>
      <c r="B16" s="2" t="s">
        <v>41</v>
      </c>
      <c r="C16" s="4">
        <v>100</v>
      </c>
      <c r="D16" s="5">
        <v>100</v>
      </c>
      <c r="E16" s="5"/>
      <c r="F16" s="6">
        <f>D16/C16</f>
        <v>1</v>
      </c>
      <c r="G16" s="1" t="s">
        <v>10</v>
      </c>
      <c r="H16" s="1" t="s">
        <v>10</v>
      </c>
      <c r="I16" s="1" t="s">
        <v>10</v>
      </c>
    </row>
    <row r="17" spans="1:9" ht="60" x14ac:dyDescent="0.25">
      <c r="A17" s="9">
        <v>6</v>
      </c>
      <c r="B17" s="2" t="s">
        <v>13</v>
      </c>
      <c r="C17" s="12">
        <v>0.1</v>
      </c>
      <c r="D17" s="18">
        <v>0.1</v>
      </c>
      <c r="E17" s="18"/>
      <c r="F17" s="6">
        <f>D17/C17</f>
        <v>1</v>
      </c>
      <c r="G17" s="9" t="s">
        <v>10</v>
      </c>
      <c r="H17" s="9" t="s">
        <v>10</v>
      </c>
      <c r="I17" s="9" t="s">
        <v>10</v>
      </c>
    </row>
    <row r="18" spans="1:9" ht="31.5" customHeight="1" x14ac:dyDescent="0.25">
      <c r="A18" s="48" t="s">
        <v>9</v>
      </c>
      <c r="B18" s="69"/>
      <c r="C18" s="12">
        <v>5827350</v>
      </c>
      <c r="D18" s="8">
        <v>5726449.0599999996</v>
      </c>
      <c r="E18" s="8"/>
      <c r="F18" s="6">
        <f>D18/C18</f>
        <v>0.98268493569118032</v>
      </c>
      <c r="G18" s="9" t="s">
        <v>10</v>
      </c>
      <c r="H18" s="9" t="s">
        <v>10</v>
      </c>
      <c r="I18" s="9" t="s">
        <v>10</v>
      </c>
    </row>
    <row r="19" spans="1:9" ht="34.5" customHeight="1" x14ac:dyDescent="0.25">
      <c r="A19" s="52" t="s">
        <v>14</v>
      </c>
      <c r="B19" s="53"/>
      <c r="C19" s="54"/>
      <c r="D19" s="53"/>
      <c r="E19" s="53"/>
      <c r="F19" s="55"/>
      <c r="G19" s="6">
        <f>(F20+F21)/2/F22</f>
        <v>1.0672484145916961</v>
      </c>
      <c r="H19" s="9" t="s">
        <v>10</v>
      </c>
      <c r="I19" s="9" t="s">
        <v>10</v>
      </c>
    </row>
    <row r="20" spans="1:9" ht="30" x14ac:dyDescent="0.25">
      <c r="A20" s="9">
        <v>7</v>
      </c>
      <c r="B20" s="23" t="s">
        <v>15</v>
      </c>
      <c r="C20" s="24" t="s">
        <v>53</v>
      </c>
      <c r="D20" s="31">
        <v>13461</v>
      </c>
      <c r="E20" s="10"/>
      <c r="F20" s="6">
        <f>D20/13300</f>
        <v>1.0121052631578948</v>
      </c>
      <c r="G20" s="9" t="s">
        <v>10</v>
      </c>
      <c r="H20" s="9" t="s">
        <v>10</v>
      </c>
      <c r="I20" s="9" t="s">
        <v>10</v>
      </c>
    </row>
    <row r="21" spans="1:9" ht="22.5" customHeight="1" x14ac:dyDescent="0.25">
      <c r="A21" s="9">
        <v>8</v>
      </c>
      <c r="B21" s="23" t="s">
        <v>51</v>
      </c>
      <c r="C21" s="24" t="s">
        <v>52</v>
      </c>
      <c r="D21" s="32">
        <v>149.1</v>
      </c>
      <c r="E21" s="4"/>
      <c r="F21" s="6">
        <f>D21/152</f>
        <v>0.98092105263157892</v>
      </c>
      <c r="G21" s="9" t="s">
        <v>10</v>
      </c>
      <c r="H21" s="9" t="s">
        <v>10</v>
      </c>
      <c r="I21" s="9" t="s">
        <v>10</v>
      </c>
    </row>
    <row r="22" spans="1:9" ht="47.25" customHeight="1" x14ac:dyDescent="0.25">
      <c r="A22" s="48" t="s">
        <v>9</v>
      </c>
      <c r="B22" s="51"/>
      <c r="C22" s="33">
        <v>16651100</v>
      </c>
      <c r="D22" s="8">
        <v>15547495.800000001</v>
      </c>
      <c r="E22" s="30" t="s">
        <v>54</v>
      </c>
      <c r="F22" s="6">
        <f>D22/C22</f>
        <v>0.93372184420248516</v>
      </c>
      <c r="G22" s="9" t="s">
        <v>10</v>
      </c>
      <c r="H22" s="9" t="s">
        <v>10</v>
      </c>
      <c r="I22" s="9" t="s">
        <v>10</v>
      </c>
    </row>
    <row r="23" spans="1:9" ht="21.75" customHeight="1" x14ac:dyDescent="0.25">
      <c r="A23" s="48" t="s">
        <v>17</v>
      </c>
      <c r="B23" s="50"/>
      <c r="C23" s="56"/>
      <c r="D23" s="50"/>
      <c r="E23" s="50"/>
      <c r="F23" s="51"/>
      <c r="G23" s="6">
        <f>(F24+F25+F27+F26)/4/F28</f>
        <v>4.0624384814479173</v>
      </c>
      <c r="H23" s="9" t="s">
        <v>10</v>
      </c>
      <c r="I23" s="9" t="s">
        <v>10</v>
      </c>
    </row>
    <row r="24" spans="1:9" x14ac:dyDescent="0.25">
      <c r="A24" s="9">
        <v>9</v>
      </c>
      <c r="B24" s="23" t="s">
        <v>18</v>
      </c>
      <c r="C24" s="24">
        <v>100</v>
      </c>
      <c r="D24" s="35">
        <v>100</v>
      </c>
      <c r="E24" s="5"/>
      <c r="F24" s="6">
        <f>D24/C24</f>
        <v>1</v>
      </c>
      <c r="G24" s="9" t="s">
        <v>10</v>
      </c>
      <c r="H24" s="9" t="s">
        <v>10</v>
      </c>
      <c r="I24" s="9" t="s">
        <v>10</v>
      </c>
    </row>
    <row r="25" spans="1:9" ht="45" x14ac:dyDescent="0.25">
      <c r="A25" s="9">
        <v>10</v>
      </c>
      <c r="B25" s="23" t="s">
        <v>19</v>
      </c>
      <c r="C25" s="36" t="s">
        <v>55</v>
      </c>
      <c r="D25" s="34">
        <v>3</v>
      </c>
      <c r="E25" s="16"/>
      <c r="F25" s="6">
        <f>D25/2</f>
        <v>1.5</v>
      </c>
      <c r="G25" s="9" t="s">
        <v>10</v>
      </c>
      <c r="H25" s="9" t="s">
        <v>10</v>
      </c>
      <c r="I25" s="9" t="s">
        <v>10</v>
      </c>
    </row>
    <row r="26" spans="1:9" ht="90" x14ac:dyDescent="0.25">
      <c r="A26" s="19">
        <v>11</v>
      </c>
      <c r="B26" s="23" t="s">
        <v>42</v>
      </c>
      <c r="C26" s="36" t="s">
        <v>56</v>
      </c>
      <c r="D26" s="34"/>
      <c r="E26" s="41" t="s">
        <v>75</v>
      </c>
      <c r="F26" s="6">
        <f>D26/1</f>
        <v>0</v>
      </c>
      <c r="G26" s="21" t="s">
        <v>10</v>
      </c>
      <c r="H26" s="21" t="s">
        <v>10</v>
      </c>
      <c r="I26" s="21" t="s">
        <v>10</v>
      </c>
    </row>
    <row r="27" spans="1:9" ht="60" x14ac:dyDescent="0.25">
      <c r="A27" s="9">
        <v>12</v>
      </c>
      <c r="B27" s="23" t="s">
        <v>30</v>
      </c>
      <c r="C27" s="24" t="s">
        <v>57</v>
      </c>
      <c r="D27" s="35">
        <v>11</v>
      </c>
      <c r="E27" s="5"/>
      <c r="F27" s="6">
        <f>D27/11</f>
        <v>1</v>
      </c>
      <c r="G27" s="9" t="s">
        <v>10</v>
      </c>
      <c r="H27" s="9" t="s">
        <v>10</v>
      </c>
      <c r="I27" s="9" t="s">
        <v>10</v>
      </c>
    </row>
    <row r="28" spans="1:9" ht="113.25" customHeight="1" x14ac:dyDescent="0.25">
      <c r="A28" s="48" t="s">
        <v>9</v>
      </c>
      <c r="B28" s="51"/>
      <c r="C28" s="28">
        <v>108138650.25</v>
      </c>
      <c r="D28" s="8">
        <v>23291754.300000001</v>
      </c>
      <c r="E28" s="30" t="s">
        <v>76</v>
      </c>
      <c r="F28" s="6">
        <f>D28/C28</f>
        <v>0.21538787700931195</v>
      </c>
      <c r="G28" s="9" t="s">
        <v>10</v>
      </c>
      <c r="H28" s="9" t="s">
        <v>10</v>
      </c>
      <c r="I28" s="9" t="s">
        <v>10</v>
      </c>
    </row>
    <row r="29" spans="1:9" ht="33.75" customHeight="1" x14ac:dyDescent="0.25">
      <c r="A29" s="52" t="s">
        <v>31</v>
      </c>
      <c r="B29" s="63"/>
      <c r="C29" s="64"/>
      <c r="D29" s="63"/>
      <c r="E29" s="63"/>
      <c r="F29" s="65"/>
      <c r="G29" s="6">
        <f>(F30+F31)/2/F32</f>
        <v>0.96342693680691682</v>
      </c>
      <c r="H29" s="9" t="s">
        <v>10</v>
      </c>
      <c r="I29" s="9" t="s">
        <v>10</v>
      </c>
    </row>
    <row r="30" spans="1:9" ht="30" x14ac:dyDescent="0.25">
      <c r="A30" s="9">
        <v>13</v>
      </c>
      <c r="B30" s="23" t="s">
        <v>20</v>
      </c>
      <c r="C30" s="24" t="s">
        <v>58</v>
      </c>
      <c r="D30" s="37">
        <v>3.944</v>
      </c>
      <c r="E30" s="6"/>
      <c r="F30" s="6">
        <f>D30/5</f>
        <v>0.78879999999999995</v>
      </c>
      <c r="G30" s="9" t="s">
        <v>10</v>
      </c>
      <c r="H30" s="9" t="s">
        <v>10</v>
      </c>
      <c r="I30" s="9" t="s">
        <v>10</v>
      </c>
    </row>
    <row r="31" spans="1:9" x14ac:dyDescent="0.25">
      <c r="A31" s="19">
        <v>14</v>
      </c>
      <c r="B31" s="23" t="s">
        <v>43</v>
      </c>
      <c r="C31" s="24" t="s">
        <v>59</v>
      </c>
      <c r="D31" s="38">
        <v>3</v>
      </c>
      <c r="E31" s="15"/>
      <c r="F31" s="6">
        <f>D31/3</f>
        <v>1</v>
      </c>
      <c r="G31" s="25" t="s">
        <v>10</v>
      </c>
      <c r="H31" s="25" t="s">
        <v>10</v>
      </c>
      <c r="I31" s="25" t="s">
        <v>10</v>
      </c>
    </row>
    <row r="32" spans="1:9" ht="93.75" customHeight="1" x14ac:dyDescent="0.25">
      <c r="A32" s="48" t="s">
        <v>9</v>
      </c>
      <c r="B32" s="49"/>
      <c r="C32" s="28">
        <v>116624598.66</v>
      </c>
      <c r="D32" s="8">
        <v>108268761.29000001</v>
      </c>
      <c r="E32" s="30" t="s">
        <v>60</v>
      </c>
      <c r="F32" s="6">
        <f>D32/C32</f>
        <v>0.92835270203707132</v>
      </c>
      <c r="G32" s="9" t="s">
        <v>10</v>
      </c>
      <c r="H32" s="9" t="s">
        <v>10</v>
      </c>
      <c r="I32" s="9" t="s">
        <v>10</v>
      </c>
    </row>
    <row r="33" spans="1:9" ht="24" customHeight="1" x14ac:dyDescent="0.25">
      <c r="A33" s="48" t="s">
        <v>21</v>
      </c>
      <c r="B33" s="50"/>
      <c r="C33" s="50"/>
      <c r="D33" s="50"/>
      <c r="E33" s="50"/>
      <c r="F33" s="51"/>
      <c r="G33" s="6">
        <f>F34/1/F35</f>
        <v>1.097880339453466</v>
      </c>
      <c r="H33" s="9" t="s">
        <v>10</v>
      </c>
      <c r="I33" s="9" t="s">
        <v>10</v>
      </c>
    </row>
    <row r="34" spans="1:9" ht="30" x14ac:dyDescent="0.25">
      <c r="A34" s="9">
        <v>15</v>
      </c>
      <c r="B34" s="11" t="s">
        <v>44</v>
      </c>
      <c r="C34" s="39" t="s">
        <v>63</v>
      </c>
      <c r="D34" s="5">
        <v>500</v>
      </c>
      <c r="E34" s="5"/>
      <c r="F34" s="6">
        <f>D34/500</f>
        <v>1</v>
      </c>
      <c r="G34" s="9" t="s">
        <v>10</v>
      </c>
      <c r="H34" s="9" t="s">
        <v>10</v>
      </c>
      <c r="I34" s="9" t="s">
        <v>10</v>
      </c>
    </row>
    <row r="35" spans="1:9" ht="138" customHeight="1" x14ac:dyDescent="0.25">
      <c r="A35" s="48" t="s">
        <v>9</v>
      </c>
      <c r="B35" s="51"/>
      <c r="C35" s="12">
        <v>33807096</v>
      </c>
      <c r="D35" s="8">
        <v>30793060.760000002</v>
      </c>
      <c r="E35" s="30" t="s">
        <v>64</v>
      </c>
      <c r="F35" s="6">
        <f>D35/C35</f>
        <v>0.91084607681180307</v>
      </c>
      <c r="G35" s="9" t="s">
        <v>10</v>
      </c>
      <c r="H35" s="9" t="s">
        <v>10</v>
      </c>
      <c r="I35" s="9" t="s">
        <v>10</v>
      </c>
    </row>
    <row r="36" spans="1:9" ht="21.75" customHeight="1" x14ac:dyDescent="0.25">
      <c r="A36" s="48" t="s">
        <v>61</v>
      </c>
      <c r="B36" s="50"/>
      <c r="C36" s="50"/>
      <c r="D36" s="50"/>
      <c r="E36" s="50"/>
      <c r="F36" s="51"/>
      <c r="G36" s="6">
        <f>F37/1/F38</f>
        <v>0.66666666666666663</v>
      </c>
      <c r="H36" s="14" t="s">
        <v>10</v>
      </c>
      <c r="I36" s="14" t="s">
        <v>10</v>
      </c>
    </row>
    <row r="37" spans="1:9" ht="99" customHeight="1" x14ac:dyDescent="0.25">
      <c r="A37" s="14">
        <v>16</v>
      </c>
      <c r="B37" s="3" t="s">
        <v>62</v>
      </c>
      <c r="C37" s="10">
        <v>3</v>
      </c>
      <c r="D37" s="16">
        <v>2</v>
      </c>
      <c r="E37" s="41" t="s">
        <v>77</v>
      </c>
      <c r="F37" s="6">
        <f>D37/3</f>
        <v>0.66666666666666663</v>
      </c>
      <c r="G37" s="14" t="s">
        <v>10</v>
      </c>
      <c r="H37" s="14" t="s">
        <v>10</v>
      </c>
      <c r="I37" s="14" t="s">
        <v>10</v>
      </c>
    </row>
    <row r="38" spans="1:9" ht="35.25" customHeight="1" x14ac:dyDescent="0.25">
      <c r="A38" s="48" t="s">
        <v>9</v>
      </c>
      <c r="B38" s="51"/>
      <c r="C38" s="12">
        <v>24007956.800000001</v>
      </c>
      <c r="D38" s="12">
        <v>24007956.800000001</v>
      </c>
      <c r="E38" s="30"/>
      <c r="F38" s="6">
        <f>D38/C38</f>
        <v>1</v>
      </c>
      <c r="G38" s="14" t="s">
        <v>10</v>
      </c>
      <c r="H38" s="14" t="s">
        <v>10</v>
      </c>
      <c r="I38" s="14" t="s">
        <v>10</v>
      </c>
    </row>
    <row r="39" spans="1:9" ht="37.5" customHeight="1" x14ac:dyDescent="0.25">
      <c r="A39" s="48" t="s">
        <v>22</v>
      </c>
      <c r="B39" s="50"/>
      <c r="C39" s="50"/>
      <c r="D39" s="50"/>
      <c r="E39" s="50"/>
      <c r="F39" s="51"/>
      <c r="G39" s="6">
        <f>(F40+F41+F42+F43)/4/F44</f>
        <v>1.0428062929069817</v>
      </c>
      <c r="H39" s="9" t="s">
        <v>10</v>
      </c>
      <c r="I39" s="9" t="s">
        <v>10</v>
      </c>
    </row>
    <row r="40" spans="1:9" ht="30" x14ac:dyDescent="0.25">
      <c r="A40" s="25">
        <v>17</v>
      </c>
      <c r="B40" s="13" t="s">
        <v>23</v>
      </c>
      <c r="C40" s="25" t="s">
        <v>65</v>
      </c>
      <c r="D40" s="16">
        <v>2899</v>
      </c>
      <c r="E40" s="16"/>
      <c r="F40" s="6">
        <f>D40/2800</f>
        <v>1.0353571428571429</v>
      </c>
      <c r="G40" s="9" t="s">
        <v>10</v>
      </c>
      <c r="H40" s="9" t="s">
        <v>10</v>
      </c>
      <c r="I40" s="9" t="s">
        <v>10</v>
      </c>
    </row>
    <row r="41" spans="1:9" ht="60" x14ac:dyDescent="0.25">
      <c r="A41" s="25">
        <v>18</v>
      </c>
      <c r="B41" s="13" t="s">
        <v>33</v>
      </c>
      <c r="C41" s="25" t="s">
        <v>66</v>
      </c>
      <c r="D41" s="16">
        <v>4727</v>
      </c>
      <c r="E41" s="16"/>
      <c r="F41" s="6">
        <f>D41/4300</f>
        <v>1.0993023255813954</v>
      </c>
      <c r="G41" s="9" t="s">
        <v>10</v>
      </c>
      <c r="H41" s="9" t="s">
        <v>10</v>
      </c>
      <c r="I41" s="9" t="s">
        <v>10</v>
      </c>
    </row>
    <row r="42" spans="1:9" ht="30" x14ac:dyDescent="0.25">
      <c r="A42" s="25">
        <v>19</v>
      </c>
      <c r="B42" s="13" t="s">
        <v>24</v>
      </c>
      <c r="C42" s="25" t="s">
        <v>67</v>
      </c>
      <c r="D42" s="18">
        <v>249.5</v>
      </c>
      <c r="E42" s="18"/>
      <c r="F42" s="6">
        <f>D42/248</f>
        <v>1.0060483870967742</v>
      </c>
      <c r="G42" s="14" t="s">
        <v>10</v>
      </c>
      <c r="H42" s="14" t="s">
        <v>10</v>
      </c>
      <c r="I42" s="14" t="s">
        <v>10</v>
      </c>
    </row>
    <row r="43" spans="1:9" ht="75" x14ac:dyDescent="0.25">
      <c r="A43" s="25">
        <v>20</v>
      </c>
      <c r="B43" s="13" t="s">
        <v>32</v>
      </c>
      <c r="C43" s="24" t="s">
        <v>68</v>
      </c>
      <c r="D43" s="18">
        <v>59.77</v>
      </c>
      <c r="E43" s="5"/>
      <c r="F43" s="6">
        <f>D43/58</f>
        <v>1.0305172413793104</v>
      </c>
      <c r="G43" s="14" t="s">
        <v>10</v>
      </c>
      <c r="H43" s="14" t="s">
        <v>10</v>
      </c>
      <c r="I43" s="14" t="s">
        <v>10</v>
      </c>
    </row>
    <row r="44" spans="1:9" ht="37.5" customHeight="1" x14ac:dyDescent="0.25">
      <c r="A44" s="61" t="s">
        <v>9</v>
      </c>
      <c r="B44" s="62"/>
      <c r="C44" s="12">
        <v>87652710.319999993</v>
      </c>
      <c r="D44" s="8">
        <v>87652708.75</v>
      </c>
      <c r="E44" s="8"/>
      <c r="F44" s="6">
        <f>D44/C44</f>
        <v>0.99999998208840335</v>
      </c>
      <c r="G44" s="9" t="s">
        <v>10</v>
      </c>
      <c r="H44" s="9" t="s">
        <v>10</v>
      </c>
      <c r="I44" s="9" t="s">
        <v>10</v>
      </c>
    </row>
    <row r="45" spans="1:9" ht="28.5" customHeight="1" x14ac:dyDescent="0.25">
      <c r="A45" s="48" t="s">
        <v>25</v>
      </c>
      <c r="B45" s="50"/>
      <c r="C45" s="50"/>
      <c r="D45" s="50"/>
      <c r="E45" s="50"/>
      <c r="F45" s="51"/>
      <c r="G45" s="6">
        <f>(F46+F47+F48+F50+F49)/5/F51</f>
        <v>1.000006285981252</v>
      </c>
      <c r="H45" s="9" t="s">
        <v>10</v>
      </c>
      <c r="I45" s="9" t="s">
        <v>10</v>
      </c>
    </row>
    <row r="46" spans="1:9" ht="31.5" customHeight="1" x14ac:dyDescent="0.25">
      <c r="A46" s="9">
        <v>21</v>
      </c>
      <c r="B46" s="13" t="s">
        <v>26</v>
      </c>
      <c r="C46" s="25" t="s">
        <v>69</v>
      </c>
      <c r="D46" s="15">
        <v>59</v>
      </c>
      <c r="E46" s="15"/>
      <c r="F46" s="6">
        <f>D46/59</f>
        <v>1</v>
      </c>
      <c r="G46" s="9" t="s">
        <v>10</v>
      </c>
      <c r="H46" s="9" t="s">
        <v>10</v>
      </c>
      <c r="I46" s="9" t="s">
        <v>10</v>
      </c>
    </row>
    <row r="47" spans="1:9" ht="30" x14ac:dyDescent="0.25">
      <c r="A47" s="9">
        <v>22</v>
      </c>
      <c r="B47" s="13" t="s">
        <v>36</v>
      </c>
      <c r="C47" s="25" t="s">
        <v>70</v>
      </c>
      <c r="D47" s="5">
        <v>52.5</v>
      </c>
      <c r="E47" s="5"/>
      <c r="F47" s="6">
        <f>D47/52.5</f>
        <v>1</v>
      </c>
      <c r="G47" s="9" t="s">
        <v>10</v>
      </c>
      <c r="H47" s="9" t="s">
        <v>10</v>
      </c>
      <c r="I47" s="9" t="s">
        <v>10</v>
      </c>
    </row>
    <row r="48" spans="1:9" ht="30" x14ac:dyDescent="0.25">
      <c r="A48" s="9">
        <v>23</v>
      </c>
      <c r="B48" s="13" t="s">
        <v>34</v>
      </c>
      <c r="C48" s="39">
        <v>100</v>
      </c>
      <c r="D48" s="5">
        <v>100</v>
      </c>
      <c r="E48" s="5"/>
      <c r="F48" s="6">
        <f>D48/C48</f>
        <v>1</v>
      </c>
      <c r="G48" s="9" t="s">
        <v>10</v>
      </c>
      <c r="H48" s="9" t="s">
        <v>10</v>
      </c>
      <c r="I48" s="9" t="s">
        <v>10</v>
      </c>
    </row>
    <row r="49" spans="1:9" ht="90" customHeight="1" x14ac:dyDescent="0.25">
      <c r="A49" s="25">
        <v>24</v>
      </c>
      <c r="B49" s="13" t="s">
        <v>37</v>
      </c>
      <c r="C49" s="24">
        <v>100</v>
      </c>
      <c r="D49" s="5">
        <v>100</v>
      </c>
      <c r="E49" s="5"/>
      <c r="F49" s="6">
        <f>D49/C49</f>
        <v>1</v>
      </c>
      <c r="G49" s="25" t="s">
        <v>10</v>
      </c>
      <c r="H49" s="25" t="s">
        <v>10</v>
      </c>
      <c r="I49" s="25" t="s">
        <v>10</v>
      </c>
    </row>
    <row r="50" spans="1:9" ht="47.25" customHeight="1" x14ac:dyDescent="0.25">
      <c r="A50" s="9">
        <v>25</v>
      </c>
      <c r="B50" s="13" t="s">
        <v>71</v>
      </c>
      <c r="C50" s="24" t="s">
        <v>59</v>
      </c>
      <c r="D50" s="5">
        <v>3</v>
      </c>
      <c r="E50" s="5"/>
      <c r="F50" s="6">
        <f>D50/3</f>
        <v>1</v>
      </c>
      <c r="G50" s="9" t="s">
        <v>10</v>
      </c>
      <c r="H50" s="9" t="s">
        <v>10</v>
      </c>
      <c r="I50" s="9" t="s">
        <v>10</v>
      </c>
    </row>
    <row r="51" spans="1:9" ht="30.75" customHeight="1" x14ac:dyDescent="0.25">
      <c r="A51" s="48" t="s">
        <v>9</v>
      </c>
      <c r="B51" s="51"/>
      <c r="C51" s="12">
        <v>79540985.390000001</v>
      </c>
      <c r="D51" s="8">
        <v>79540485.400000006</v>
      </c>
      <c r="E51" s="8"/>
      <c r="F51" s="6">
        <f>D51/C51</f>
        <v>0.99999371405826132</v>
      </c>
      <c r="G51" s="9" t="s">
        <v>10</v>
      </c>
      <c r="H51" s="9" t="s">
        <v>10</v>
      </c>
      <c r="I51" s="9" t="s">
        <v>10</v>
      </c>
    </row>
    <row r="52" spans="1:9" ht="30.75" customHeight="1" x14ac:dyDescent="0.25">
      <c r="A52" s="48" t="s">
        <v>27</v>
      </c>
      <c r="B52" s="50"/>
      <c r="C52" s="50"/>
      <c r="D52" s="50"/>
      <c r="E52" s="50"/>
      <c r="F52" s="51"/>
      <c r="G52" s="6">
        <f>(F53+F55+F56+F54)/4/F57</f>
        <v>1.0105942891736455</v>
      </c>
      <c r="H52" s="9" t="s">
        <v>10</v>
      </c>
      <c r="I52" s="9" t="s">
        <v>10</v>
      </c>
    </row>
    <row r="53" spans="1:9" ht="45" x14ac:dyDescent="0.25">
      <c r="A53" s="9">
        <v>26</v>
      </c>
      <c r="B53" s="2" t="s">
        <v>39</v>
      </c>
      <c r="C53" s="10">
        <v>1</v>
      </c>
      <c r="D53" s="15">
        <v>1</v>
      </c>
      <c r="E53" s="15"/>
      <c r="F53" s="6">
        <f>D53/C53</f>
        <v>1</v>
      </c>
      <c r="G53" s="9" t="s">
        <v>10</v>
      </c>
      <c r="H53" s="9" t="s">
        <v>10</v>
      </c>
      <c r="I53" s="9" t="s">
        <v>10</v>
      </c>
    </row>
    <row r="54" spans="1:9" ht="30" x14ac:dyDescent="0.25">
      <c r="A54" s="17">
        <v>27</v>
      </c>
      <c r="B54" s="13" t="s">
        <v>28</v>
      </c>
      <c r="C54" s="10">
        <v>1</v>
      </c>
      <c r="D54" s="15">
        <v>1</v>
      </c>
      <c r="E54" s="15"/>
      <c r="F54" s="6">
        <f>D54/C54</f>
        <v>1</v>
      </c>
      <c r="G54" s="17" t="s">
        <v>10</v>
      </c>
      <c r="H54" s="17" t="s">
        <v>10</v>
      </c>
      <c r="I54" s="17" t="s">
        <v>10</v>
      </c>
    </row>
    <row r="55" spans="1:9" ht="30" x14ac:dyDescent="0.25">
      <c r="A55" s="9">
        <v>28</v>
      </c>
      <c r="B55" s="2" t="s">
        <v>45</v>
      </c>
      <c r="C55" s="20">
        <v>100</v>
      </c>
      <c r="D55" s="5">
        <v>100</v>
      </c>
      <c r="E55" s="5"/>
      <c r="F55" s="6">
        <f>D55/C55</f>
        <v>1</v>
      </c>
      <c r="G55" s="9" t="s">
        <v>10</v>
      </c>
      <c r="H55" s="9" t="s">
        <v>10</v>
      </c>
      <c r="I55" s="9" t="s">
        <v>10</v>
      </c>
    </row>
    <row r="56" spans="1:9" ht="45" x14ac:dyDescent="0.25">
      <c r="A56" s="9">
        <v>29</v>
      </c>
      <c r="B56" s="2" t="s">
        <v>29</v>
      </c>
      <c r="C56" s="39" t="s">
        <v>72</v>
      </c>
      <c r="D56" s="15">
        <v>38</v>
      </c>
      <c r="E56" s="15"/>
      <c r="F56" s="6">
        <f>D56/38</f>
        <v>1</v>
      </c>
      <c r="G56" s="9" t="s">
        <v>10</v>
      </c>
      <c r="H56" s="9" t="s">
        <v>10</v>
      </c>
      <c r="I56" s="9" t="s">
        <v>10</v>
      </c>
    </row>
    <row r="57" spans="1:9" ht="38.25" customHeight="1" x14ac:dyDescent="0.25">
      <c r="A57" s="59" t="s">
        <v>9</v>
      </c>
      <c r="B57" s="60"/>
      <c r="C57" s="8">
        <v>2003200</v>
      </c>
      <c r="D57" s="8">
        <v>1982200</v>
      </c>
      <c r="E57" s="8"/>
      <c r="F57" s="6">
        <f>D57/C57</f>
        <v>0.98951677316293929</v>
      </c>
      <c r="G57" s="1" t="s">
        <v>10</v>
      </c>
      <c r="H57" s="1" t="s">
        <v>10</v>
      </c>
      <c r="I57" s="1" t="s">
        <v>10</v>
      </c>
    </row>
    <row r="58" spans="1:9" ht="43.5" customHeight="1" x14ac:dyDescent="0.25">
      <c r="A58" s="42" t="s">
        <v>40</v>
      </c>
      <c r="B58" s="43"/>
      <c r="C58" s="8">
        <f>C14+C18+C22+C28+C32+C35+C38+C44+C51+C57</f>
        <v>568092653.14999998</v>
      </c>
      <c r="D58" s="8">
        <f>D14+D18+D22+D28+D32+D35+D38+D44+D51+D57</f>
        <v>465311176.57000005</v>
      </c>
      <c r="E58" s="8"/>
      <c r="F58" s="17" t="s">
        <v>10</v>
      </c>
      <c r="G58" s="17" t="s">
        <v>10</v>
      </c>
      <c r="H58" s="17" t="s">
        <v>10</v>
      </c>
      <c r="I58" s="21" t="s">
        <v>10</v>
      </c>
    </row>
  </sheetData>
  <mergeCells count="31">
    <mergeCell ref="E6:E7"/>
    <mergeCell ref="A52:F52"/>
    <mergeCell ref="A57:B57"/>
    <mergeCell ref="A36:F36"/>
    <mergeCell ref="A38:B38"/>
    <mergeCell ref="A39:F39"/>
    <mergeCell ref="A44:B44"/>
    <mergeCell ref="A45:F45"/>
    <mergeCell ref="A51:B51"/>
    <mergeCell ref="A29:F29"/>
    <mergeCell ref="A8:G8"/>
    <mergeCell ref="A9:F9"/>
    <mergeCell ref="A14:B14"/>
    <mergeCell ref="A15:F15"/>
    <mergeCell ref="A18:B18"/>
    <mergeCell ref="A58:B58"/>
    <mergeCell ref="I6:I7"/>
    <mergeCell ref="A3:I3"/>
    <mergeCell ref="C6:D6"/>
    <mergeCell ref="A6:A7"/>
    <mergeCell ref="B6:B7"/>
    <mergeCell ref="F6:F7"/>
    <mergeCell ref="G6:G7"/>
    <mergeCell ref="H6:H7"/>
    <mergeCell ref="A32:B32"/>
    <mergeCell ref="A33:F33"/>
    <mergeCell ref="A35:B35"/>
    <mergeCell ref="A19:F19"/>
    <mergeCell ref="A22:B22"/>
    <mergeCell ref="A23:F23"/>
    <mergeCell ref="A28:B28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2026-02-02T12:24:02Z</cp:lastPrinted>
  <dcterms:created xsi:type="dcterms:W3CDTF">2022-11-25T09:04:39Z</dcterms:created>
  <dcterms:modified xsi:type="dcterms:W3CDTF">2026-02-03T09:19:41Z</dcterms:modified>
</cp:coreProperties>
</file>